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bookViews>
  <sheets>
    <sheet name="CAA DEL SUR" sheetId="1" r:id="rId1"/>
    <sheet name="GRAFICA" sheetId="2" r:id="rId2"/>
    <sheet name="RESUME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 i="1" l="1"/>
  <c r="AG14" i="1"/>
  <c r="AG15" i="1"/>
  <c r="AG16" i="1"/>
  <c r="AG17" i="1"/>
  <c r="AH17" i="1" s="1"/>
  <c r="AG12" i="1"/>
  <c r="AH13" i="1"/>
  <c r="AH15" i="1"/>
  <c r="AH14" i="1" l="1"/>
  <c r="AH12" i="1"/>
  <c r="AH16" i="1"/>
  <c r="E16" i="3"/>
  <c r="E15" i="3"/>
  <c r="B12" i="2"/>
  <c r="E12" i="2" s="1"/>
  <c r="F12" i="2" s="1"/>
  <c r="B11" i="2"/>
  <c r="E11" i="2" s="1"/>
  <c r="F11" i="2" s="1"/>
  <c r="D14" i="3"/>
  <c r="B10" i="2"/>
  <c r="E10" i="2" s="1"/>
  <c r="F10" i="2" s="1"/>
  <c r="D9" i="2"/>
  <c r="D10" i="2"/>
  <c r="D11" i="2"/>
  <c r="D12" i="2"/>
  <c r="D13" i="3"/>
  <c r="B9" i="2"/>
  <c r="E9" i="2" s="1"/>
  <c r="F9" i="2" s="1"/>
  <c r="E8" i="2"/>
  <c r="E12" i="3"/>
  <c r="D11" i="3"/>
  <c r="B8" i="2"/>
  <c r="B7" i="2"/>
  <c r="E7" i="2" s="1"/>
  <c r="F7" i="2" s="1"/>
  <c r="D8" i="2"/>
  <c r="E11" i="3" l="1"/>
  <c r="E17" i="3" s="1"/>
  <c r="E14" i="3"/>
  <c r="E13" i="3"/>
  <c r="D16" i="3"/>
  <c r="D12" i="3"/>
  <c r="D15" i="3"/>
  <c r="F8" i="2"/>
  <c r="D17" i="3"/>
  <c r="C17" i="3"/>
  <c r="B17" i="3"/>
  <c r="D6" i="3"/>
  <c r="D7" i="3" s="1"/>
  <c r="C6" i="3"/>
  <c r="C7" i="3" s="1"/>
  <c r="F14" i="2"/>
  <c r="E14" i="2"/>
  <c r="D7" i="2"/>
  <c r="E13" i="2"/>
  <c r="E18" i="3" l="1"/>
  <c r="D18" i="3"/>
  <c r="C18" i="3"/>
  <c r="E6" i="3"/>
  <c r="E7" i="3" s="1"/>
  <c r="E15" i="2"/>
  <c r="F13" i="2"/>
  <c r="F15" i="2" s="1"/>
</calcChain>
</file>

<file path=xl/sharedStrings.xml><?xml version="1.0" encoding="utf-8"?>
<sst xmlns="http://schemas.openxmlformats.org/spreadsheetml/2006/main" count="171" uniqueCount="119">
  <si>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</si>
  <si>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</si>
  <si>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</si>
  <si>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</si>
  <si>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</si>
  <si>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</si>
  <si>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</si>
  <si>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</si>
  <si>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</si>
  <si>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</si>
  <si>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</si>
  <si>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</si>
  <si>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</si>
  <si>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</si>
  <si>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</si>
  <si>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</si>
  <si>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</si>
  <si>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</si>
  <si>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</si>
  <si>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</si>
  <si>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</si>
  <si>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</si>
  <si>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</si>
  <si>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</si>
  <si>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</si>
  <si>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</si>
  <si>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</si>
  <si>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</si>
  <si>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</si>
  <si>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</si>
  <si>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</si>
  <si>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</si>
  <si>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</si>
  <si>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</si>
  <si>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</si>
  <si>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</si>
  <si>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</si>
  <si>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</si>
  <si>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</si>
  <si>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Coordinadora CAA del Sur</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</si>
  <si>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</si>
  <si>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</si>
  <si>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</si>
  <si>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</si>
  <si>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Definir e implementar estrategias que permitan mejorar los resultados de la captación temprana</t>
  </si>
  <si>
    <t>Porcentaje de cumplimiento al plan de trabajo</t>
  </si>
  <si>
    <t xml:space="preserve">
Líneas del Plan de Desarrollo </t>
  </si>
  <si>
    <t>Porcentaje de análisis de seguimiento del indicador de oportunidad de primera vez por medicina general</t>
  </si>
  <si>
    <t>No. De análisis realizados del indicador en la plataforma / No. De análisis programados en el CAA del Sur * 100</t>
  </si>
  <si>
    <t>Sumatoria diferencia dias calendario entre solicitud cita cualquier medio, medicina general y asignación de cita en CAA del Sur / Número total de citas de medicina general de primera vez asignadas, en el período de tiempo evaluado en el CAA del Sur</t>
  </si>
  <si>
    <t>Adherencia a los cinco momentos de higiene de manos en el CAA del Sur (Porcentaje )</t>
  </si>
  <si>
    <t>Sumatoria de ocasiones en que el personal que tiene contacto directo con el paciente realiza la higiene de manos correctamente para los cinco momentos, en el período en el CAA del Sur / Sumatoria de ocasiones observadas que lo requieren para los cinco momentos en el CAA del Sur * 100</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</si>
  <si>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</si>
  <si>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</si>
  <si>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</si>
  <si>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</si>
  <si>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</si>
  <si>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Realizar seguimiento al proceso de asignación de citas en el CAA del Sur.</t>
  </si>
  <si>
    <t>No. de actividades realizadas del plan de trabajo / Total de actividades programadas * 100</t>
  </si>
  <si>
    <t>Porcentaje de análisis realizados de la capacidad instalada</t>
  </si>
  <si>
    <t>No. De análisis realizados de la capacidad instalada en la plataforma/ Total de análisis programados de la capacidad instalada*100</t>
  </si>
  <si>
    <t>Proporción de gestantes captadas antes de la semana 12 de gestación.</t>
  </si>
  <si>
    <t>Número de mujeres gestantes a quienes se les realizó por lo menos una valoracion médica y se inscribieron en el programa de control prenatal de la ESE, a más tardar en la semana 12 de gestación  de la vigencia objeto de evaluación/ Total de mujeres gestantes identificadas en la vigencia objeto de evaluación.</t>
  </si>
  <si>
    <t>≥0,85</t>
  </si>
  <si>
    <t>Tiempo promedio de espera para la asignación de la cita de medicina general de primera vez según Resolución 256 de 2016, en el centro de salud CAA del sur (Días)</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</si>
  <si>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</si>
  <si>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</si>
  <si>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</si>
  <si>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</si>
  <si>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</si>
  <si>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</si>
  <si>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</si>
  <si>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</si>
  <si>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</si>
  <si>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</si>
  <si>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</si>
  <si>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</si>
  <si>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</si>
  <si>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</si>
  <si>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</si>
  <si>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</si>
  <si>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</si>
  <si>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</si>
  <si>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</si>
  <si>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</si>
  <si>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</si>
  <si>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</si>
  <si>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</si>
  <si>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</si>
  <si>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</si>
  <si>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</si>
  <si>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</si>
  <si>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</si>
  <si>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</si>
  <si>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</si>
  <si>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</si>
  <si>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</si>
  <si>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</si>
  <si>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</si>
  <si>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</si>
  <si>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</si>
  <si>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</si>
  <si>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</si>
  <si>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</si>
  <si>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</si>
  <si>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</si>
  <si>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Actividad 1</t>
  </si>
  <si>
    <t>Actividad 2</t>
  </si>
  <si>
    <t>Actividad 3</t>
  </si>
  <si>
    <t>Actividad 4</t>
  </si>
  <si>
    <t>Actividad 5</t>
  </si>
  <si>
    <t>Actividad 6</t>
  </si>
  <si>
    <t xml:space="preserve">No. de participaciones realizadas en Evaluación por Procesos / Total de convocatorias programadas de Evaluación por Procesos * 100
</t>
  </si>
  <si>
    <t>PLAN DE ACCIÓN 2024</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</si>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</sst>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0"/>
      <name val="Arial"/>
      <family val="2"/>
    </font>
    <font>
      <b/>
      <sz val="12"/>
      <name val="Arial"/>
      <family val="2"/>
    </font>
    <font>
      <b/>
      <sz val="14"/>
      <color theme="1"/>
      <name val="Arial"/>
      <family val="2"/>
    </font>
    <font>
      <b/>
      <sz val="12"/>
      <color indexed="8"/>
      <name val="Arial"/>
      <family val="2"/>
    </font>
    <font>
      <sz val="12"/>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49">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5" borderId="16" xfId="0" applyFont="1" applyFill="1" applyBorder="1"/>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9" fontId="7" fillId="5" borderId="16" xfId="0" applyNumberFormat="1" applyFont="1" applyFill="1" applyBorder="1" applyAlignment="1">
      <alignment horizontal="center" vertical="center"/>
    </xf>
    <xf numFmtId="164" fontId="7" fillId="5" borderId="16" xfId="0" applyNumberFormat="1" applyFont="1" applyFill="1" applyBorder="1" applyAlignment="1">
      <alignment horizontal="center" vertical="center"/>
    </xf>
    <xf numFmtId="165" fontId="7" fillId="5" borderId="16" xfId="0" applyNumberFormat="1" applyFont="1" applyFill="1" applyBorder="1" applyAlignment="1">
      <alignment horizontal="center" vertical="center"/>
    </xf>
    <xf numFmtId="0" fontId="9" fillId="5" borderId="0" xfId="0" applyFont="1" applyFill="1"/>
    <xf numFmtId="0" fontId="0" fillId="5" borderId="0" xfId="0" applyFill="1"/>
    <xf numFmtId="0" fontId="7" fillId="5" borderId="16" xfId="0" applyFont="1" applyFill="1" applyBorder="1" applyAlignment="1">
      <alignment vertical="center" wrapText="1"/>
    </xf>
    <xf numFmtId="0" fontId="7" fillId="5" borderId="16" xfId="1" applyFont="1" applyFill="1" applyBorder="1" applyAlignment="1">
      <alignment wrapText="1"/>
    </xf>
    <xf numFmtId="0" fontId="7" fillId="5" borderId="16" xfId="1" applyFont="1" applyFill="1" applyBorder="1" applyAlignment="1">
      <alignment horizontal="center" vertical="center"/>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18" xfId="0" applyFont="1" applyBorder="1" applyAlignment="1">
      <alignment horizontal="center"/>
    </xf>
    <xf numFmtId="9" fontId="10" fillId="0" borderId="18"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5"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18"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7" fillId="0" borderId="16" xfId="0" applyFont="1" applyFill="1" applyBorder="1"/>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vertical="center" wrapText="1"/>
    </xf>
    <xf numFmtId="9" fontId="7" fillId="0" borderId="16"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0" fontId="0" fillId="0" borderId="0" xfId="0" applyFont="1" applyFill="1" applyAlignment="1"/>
    <xf numFmtId="0" fontId="0" fillId="0" borderId="0" xfId="0" applyFill="1"/>
    <xf numFmtId="0" fontId="7" fillId="5" borderId="16" xfId="0" applyFont="1" applyFill="1" applyBorder="1" applyAlignment="1">
      <alignment wrapText="1"/>
    </xf>
    <xf numFmtId="0" fontId="14" fillId="0" borderId="16" xfId="3" applyFont="1" applyBorder="1" applyAlignment="1">
      <alignment horizontal="center" vertical="center" wrapText="1"/>
    </xf>
    <xf numFmtId="0" fontId="14" fillId="6" borderId="16" xfId="3" applyFont="1" applyFill="1" applyBorder="1" applyAlignment="1" applyProtection="1">
      <alignment horizontal="center" vertical="center" wrapText="1"/>
    </xf>
    <xf numFmtId="0" fontId="16" fillId="7"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166" fontId="17" fillId="0" borderId="16" xfId="3" applyNumberFormat="1" applyFont="1" applyFill="1" applyBorder="1" applyAlignment="1">
      <alignment horizontal="justify" vertical="center" wrapText="1"/>
    </xf>
    <xf numFmtId="9" fontId="17" fillId="5" borderId="16" xfId="0" applyNumberFormat="1" applyFont="1" applyFill="1" applyBorder="1" applyAlignment="1">
      <alignment horizontal="center" vertical="center" wrapText="1"/>
    </xf>
    <xf numFmtId="9" fontId="17" fillId="0" borderId="16" xfId="3" applyNumberFormat="1" applyFont="1" applyFill="1" applyBorder="1" applyAlignment="1">
      <alignment horizontal="center" vertical="center" wrapText="1"/>
    </xf>
    <xf numFmtId="0" fontId="17" fillId="0" borderId="16" xfId="3" applyFont="1" applyFill="1" applyBorder="1" applyAlignment="1">
      <alignment vertical="center" wrapText="1"/>
    </xf>
    <xf numFmtId="9" fontId="17" fillId="0" borderId="16" xfId="0" applyNumberFormat="1" applyFont="1" applyFill="1" applyBorder="1" applyAlignment="1">
      <alignment horizontal="center" vertical="center" wrapText="1"/>
    </xf>
    <xf numFmtId="0" fontId="16" fillId="7"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0" fillId="0" borderId="3" xfId="0" applyFont="1" applyBorder="1" applyAlignment="1">
      <alignment vertical="center" wrapText="1"/>
    </xf>
    <xf numFmtId="0" fontId="11" fillId="0" borderId="13" xfId="0" applyFont="1" applyBorder="1"/>
    <xf numFmtId="0" fontId="11" fillId="0" borderId="4" xfId="0" applyFont="1" applyBorder="1"/>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3" fillId="0" borderId="4" xfId="1" applyFont="1" applyBorder="1"/>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5" fillId="0" borderId="3" xfId="1" applyFont="1" applyBorder="1" applyAlignment="1">
      <alignment horizontal="center" vertical="center" wrapText="1"/>
    </xf>
    <xf numFmtId="0" fontId="14" fillId="6" borderId="16" xfId="3" applyFont="1" applyFill="1" applyBorder="1" applyAlignment="1" applyProtection="1">
      <alignment horizontal="center" vertical="center" wrapText="1"/>
    </xf>
    <xf numFmtId="0" fontId="16" fillId="7" borderId="16" xfId="0" applyFont="1" applyFill="1" applyBorder="1" applyAlignment="1" applyProtection="1">
      <alignment horizontal="center" vertical="center" wrapText="1"/>
    </xf>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16" fillId="0" borderId="16" xfId="0" applyFont="1" applyFill="1" applyBorder="1" applyAlignment="1" applyProtection="1">
      <alignment horizontal="center" vertical="center" wrapText="1"/>
    </xf>
    <xf numFmtId="0" fontId="14" fillId="0" borderId="16" xfId="3"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16" xfId="0" applyFont="1" applyBorder="1" applyAlignment="1">
      <alignment horizontal="center" vertical="center"/>
    </xf>
    <xf numFmtId="0" fontId="15" fillId="0" borderId="16" xfId="0" applyFont="1" applyBorder="1" applyAlignment="1">
      <alignment horizontal="center" vertical="center"/>
    </xf>
    <xf numFmtId="0" fontId="12" fillId="0" borderId="19" xfId="3" applyFont="1" applyBorder="1" applyAlignment="1">
      <alignment horizontal="center" vertical="justify" wrapText="1"/>
    </xf>
    <xf numFmtId="0" fontId="12" fillId="0" borderId="20"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1"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3" fillId="0" borderId="21" xfId="3" applyFont="1" applyBorder="1" applyAlignment="1">
      <alignment horizontal="center" vertical="justify" wrapText="1"/>
    </xf>
    <xf numFmtId="0" fontId="13" fillId="0" borderId="19" xfId="3" applyFont="1" applyBorder="1" applyAlignment="1">
      <alignment horizontal="center" vertical="justify" wrapText="1"/>
    </xf>
    <xf numFmtId="0" fontId="13" fillId="0" borderId="22" xfId="3" applyFont="1" applyBorder="1" applyAlignment="1">
      <alignment horizontal="center" vertical="justify" wrapText="1"/>
    </xf>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14" fillId="0" borderId="21"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22" xfId="3" applyFont="1" applyBorder="1" applyAlignment="1">
      <alignment horizontal="center" vertical="center" wrapText="1"/>
    </xf>
    <xf numFmtId="0" fontId="8" fillId="8" borderId="21" xfId="0" applyFont="1" applyFill="1" applyBorder="1" applyAlignment="1">
      <alignment horizontal="center" wrapText="1"/>
    </xf>
    <xf numFmtId="0" fontId="8" fillId="8" borderId="22" xfId="0" applyFont="1" applyFill="1" applyBorder="1" applyAlignment="1">
      <alignment horizontal="center" wrapText="1"/>
    </xf>
    <xf numFmtId="0" fontId="10" fillId="0" borderId="21" xfId="0" applyFont="1" applyBorder="1" applyAlignment="1">
      <alignment horizontal="left"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10" fontId="15" fillId="8" borderId="21" xfId="2" applyNumberFormat="1" applyFont="1" applyFill="1" applyBorder="1" applyAlignment="1">
      <alignment horizontal="center"/>
    </xf>
    <xf numFmtId="10" fontId="15" fillId="8" borderId="19" xfId="2" applyNumberFormat="1" applyFont="1" applyFill="1" applyBorder="1" applyAlignment="1">
      <alignment horizontal="center"/>
    </xf>
    <xf numFmtId="10" fontId="15" fillId="8" borderId="22" xfId="2" applyNumberFormat="1" applyFont="1" applyFill="1" applyBorder="1" applyAlignment="1">
      <alignment horizontal="center"/>
    </xf>
    <xf numFmtId="0" fontId="8" fillId="8" borderId="21" xfId="0" applyFont="1" applyFill="1" applyBorder="1" applyAlignment="1">
      <alignment horizontal="center"/>
    </xf>
    <xf numFmtId="0" fontId="8" fillId="8" borderId="22" xfId="0" applyFont="1" applyFill="1" applyBorder="1" applyAlignment="1">
      <alignment horizontal="center"/>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80CD-4636-88A0-1E538F44CD17}"/>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80CD-4636-88A0-1E538F44CD17}"/>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38100</xdr:rowOff>
    </xdr:from>
    <xdr:to>
      <xdr:col>5</xdr:col>
      <xdr:colOff>1647825</xdr:colOff>
      <xdr:row>40</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row r="13">
          <cell r="AH13" t="str">
            <v>El total de reingresos por la misma causa en menos de 72 horas en el servicio de urgencia para enero de 2023 fue de 3 de 1828 atenciones prestadas, con una proporción de 0,16, para febrero de 2022 fue de 5 de 2023 atenciones prestadas, con una proporción de 0,24%, y para marzo de 2022 fue de 3 de 2296 atenciones prestadas, con una proporción de 0,13%, y con una proporción acumulada para el año de 0.17%, quedando dentro del estándar planteado por el ministerio, adicionalmente se observa que solo 3 de los 11 reingresos del primer trimestre de 2023 son prevenibles. Este resultado es positivo, y determina una adecuada atención prestada al diagnóstico y al planteamiento terapéutico del paciente.
Se viene realizando la socialización con los médicos y los hallazgos de auditorías de forma general e individual, con el fin de generar conciencia frente a estos y permitir el mejoramiento del quehacer de cada médico, para evitar reincidencias o estandarizar conductas terapéuticas que no se ajustan a medicina basada en la evidencia.</v>
          </cell>
        </row>
      </sheetData>
      <sheetData sheetId="1">
        <row r="6">
          <cell r="B6" t="str">
            <v>Ejecución Real</v>
          </cell>
          <cell r="C6" t="str">
            <v>Ejecución Programada</v>
          </cell>
        </row>
        <row r="7">
          <cell r="A7" t="str">
            <v>Actividad 12</v>
          </cell>
          <cell r="B7">
            <v>0.25</v>
          </cell>
          <cell r="C7">
            <v>1</v>
          </cell>
        </row>
        <row r="8">
          <cell r="E8">
            <v>0.25</v>
          </cell>
          <cell r="F8">
            <v>0.25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
  <sheetViews>
    <sheetView tabSelected="1" zoomScale="80" zoomScaleNormal="80" zoomScaleSheetLayoutView="70" workbookViewId="0">
      <selection activeCell="Z13" sqref="Z13"/>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91"/>
      <c r="B1" s="92"/>
      <c r="C1" s="97" t="s">
        <v>0</v>
      </c>
      <c r="D1" s="92"/>
      <c r="E1" s="98" t="s">
        <v>1</v>
      </c>
      <c r="F1" s="99"/>
      <c r="H1" s="82"/>
      <c r="I1" s="83"/>
      <c r="J1" s="101" t="s">
        <v>0</v>
      </c>
      <c r="K1" s="102"/>
      <c r="L1" s="102"/>
      <c r="M1" s="83"/>
      <c r="N1" s="79" t="s">
        <v>32</v>
      </c>
      <c r="O1" s="80"/>
      <c r="P1" s="81"/>
    </row>
    <row r="2" spans="1:38" x14ac:dyDescent="0.25">
      <c r="A2" s="93"/>
      <c r="B2" s="94"/>
      <c r="C2" s="93"/>
      <c r="D2" s="94"/>
      <c r="E2" s="98" t="s">
        <v>2</v>
      </c>
      <c r="F2" s="99"/>
      <c r="H2" s="84"/>
      <c r="I2" s="85"/>
      <c r="J2" s="84"/>
      <c r="K2" s="103"/>
      <c r="L2" s="103"/>
      <c r="M2" s="85"/>
      <c r="N2" s="79" t="s">
        <v>2</v>
      </c>
      <c r="O2" s="80"/>
      <c r="P2" s="81"/>
    </row>
    <row r="3" spans="1:38" ht="15" customHeight="1" x14ac:dyDescent="0.25">
      <c r="A3" s="93"/>
      <c r="B3" s="94"/>
      <c r="C3" s="93"/>
      <c r="D3" s="94"/>
      <c r="E3" s="98" t="s">
        <v>3</v>
      </c>
      <c r="F3" s="99"/>
      <c r="H3" s="84"/>
      <c r="I3" s="85"/>
      <c r="J3" s="84"/>
      <c r="K3" s="103"/>
      <c r="L3" s="103"/>
      <c r="M3" s="85"/>
      <c r="N3" s="79" t="s">
        <v>3</v>
      </c>
      <c r="O3" s="80"/>
      <c r="P3" s="81"/>
    </row>
    <row r="4" spans="1:38" x14ac:dyDescent="0.25">
      <c r="A4" s="93"/>
      <c r="B4" s="94"/>
      <c r="C4" s="93"/>
      <c r="D4" s="94"/>
      <c r="E4" s="98" t="s">
        <v>4</v>
      </c>
      <c r="F4" s="99"/>
      <c r="H4" s="84"/>
      <c r="I4" s="85"/>
      <c r="J4" s="84"/>
      <c r="K4" s="103"/>
      <c r="L4" s="103"/>
      <c r="M4" s="85"/>
      <c r="N4" s="79" t="s">
        <v>4</v>
      </c>
      <c r="O4" s="80"/>
      <c r="P4" s="81"/>
    </row>
    <row r="5" spans="1:38" ht="15" customHeight="1" x14ac:dyDescent="0.25">
      <c r="A5" s="95"/>
      <c r="B5" s="96"/>
      <c r="C5" s="95"/>
      <c r="D5" s="96"/>
      <c r="E5" s="98" t="s">
        <v>5</v>
      </c>
      <c r="F5" s="99"/>
      <c r="H5" s="86"/>
      <c r="I5" s="87"/>
      <c r="J5" s="86"/>
      <c r="K5" s="104"/>
      <c r="L5" s="104"/>
      <c r="M5" s="87"/>
      <c r="N5" s="79" t="s">
        <v>33</v>
      </c>
      <c r="O5" s="80"/>
      <c r="P5" s="81"/>
    </row>
    <row r="6" spans="1:38" ht="15" customHeight="1" x14ac:dyDescent="0.25">
      <c r="A6" s="1"/>
      <c r="B6" s="1"/>
      <c r="C6" s="1"/>
      <c r="D6" s="1"/>
      <c r="E6" s="1"/>
      <c r="F6" s="1"/>
      <c r="H6" s="9"/>
      <c r="I6" s="9"/>
      <c r="J6" s="9"/>
      <c r="K6" s="9"/>
      <c r="L6" s="9"/>
      <c r="M6" s="9"/>
      <c r="N6" s="9"/>
      <c r="O6" s="5"/>
      <c r="P6" s="5"/>
    </row>
    <row r="7" spans="1:38" x14ac:dyDescent="0.25">
      <c r="A7" s="100" t="s">
        <v>6</v>
      </c>
      <c r="B7" s="99"/>
      <c r="C7" s="2" t="s">
        <v>7</v>
      </c>
      <c r="D7" s="3" t="s">
        <v>8</v>
      </c>
      <c r="E7" s="105" t="s">
        <v>9</v>
      </c>
      <c r="F7" s="99"/>
      <c r="H7" s="116" t="s">
        <v>6</v>
      </c>
      <c r="I7" s="81"/>
      <c r="J7" s="7" t="s">
        <v>34</v>
      </c>
      <c r="K7" s="8" t="s">
        <v>8</v>
      </c>
      <c r="L7" s="117" t="s">
        <v>9</v>
      </c>
      <c r="M7" s="80"/>
      <c r="N7" s="80"/>
      <c r="O7" s="80"/>
      <c r="P7" s="81"/>
    </row>
    <row r="8" spans="1:38" ht="15.75" thickBot="1" x14ac:dyDescent="0.3">
      <c r="A8" s="4"/>
      <c r="B8" s="4"/>
      <c r="C8" s="4"/>
      <c r="D8" s="4"/>
      <c r="E8" s="4"/>
      <c r="F8" s="4"/>
      <c r="H8" s="10"/>
      <c r="I8" s="10"/>
      <c r="J8" s="10"/>
      <c r="K8" s="10"/>
      <c r="L8" s="10"/>
      <c r="M8" s="10"/>
      <c r="N8" s="10"/>
      <c r="O8" s="5"/>
      <c r="P8" s="5"/>
    </row>
    <row r="9" spans="1:38" ht="15.75" customHeight="1" thickBot="1" x14ac:dyDescent="0.3">
      <c r="A9" s="88" t="s">
        <v>10</v>
      </c>
      <c r="B9" s="89"/>
      <c r="C9" s="89"/>
      <c r="D9" s="89"/>
      <c r="E9" s="89"/>
      <c r="F9" s="90"/>
      <c r="H9" s="109" t="s">
        <v>113</v>
      </c>
      <c r="I9" s="80"/>
      <c r="J9" s="80"/>
      <c r="K9" s="80"/>
      <c r="L9" s="80"/>
      <c r="M9" s="80"/>
      <c r="N9" s="80"/>
      <c r="O9" s="80"/>
      <c r="P9" s="81"/>
    </row>
    <row r="10" spans="1:38" ht="25.5" customHeight="1" x14ac:dyDescent="0.25">
      <c r="A10" s="4"/>
      <c r="B10" s="4"/>
      <c r="C10" s="4"/>
      <c r="D10" s="4"/>
      <c r="E10" s="4"/>
      <c r="F10" s="4"/>
      <c r="R10" s="106" t="s">
        <v>65</v>
      </c>
      <c r="S10" s="106"/>
      <c r="T10" s="107" t="s">
        <v>114</v>
      </c>
      <c r="U10" s="107"/>
      <c r="V10" s="107"/>
      <c r="W10" s="107" t="s">
        <v>115</v>
      </c>
      <c r="X10" s="107"/>
      <c r="Y10" s="107"/>
      <c r="Z10" s="107" t="s">
        <v>66</v>
      </c>
      <c r="AA10" s="107"/>
      <c r="AB10" s="107"/>
      <c r="AC10" s="107" t="s">
        <v>67</v>
      </c>
      <c r="AD10" s="107"/>
      <c r="AE10" s="107"/>
      <c r="AF10" s="114" t="s">
        <v>68</v>
      </c>
      <c r="AG10" s="114"/>
      <c r="AH10" s="114"/>
      <c r="AI10" s="78"/>
      <c r="AJ10" s="78"/>
      <c r="AK10" s="115"/>
      <c r="AL10" s="115"/>
    </row>
    <row r="11" spans="1:38" ht="102.75" customHeight="1" x14ac:dyDescent="0.25">
      <c r="A11" s="26" t="s">
        <v>46</v>
      </c>
      <c r="B11" s="26" t="s">
        <v>11</v>
      </c>
      <c r="C11" s="26" t="s">
        <v>12</v>
      </c>
      <c r="D11" s="26" t="s">
        <v>13</v>
      </c>
      <c r="E11" s="26" t="s">
        <v>14</v>
      </c>
      <c r="F11" s="26" t="s">
        <v>15</v>
      </c>
      <c r="G11" s="27"/>
      <c r="H11" s="18" t="s">
        <v>23</v>
      </c>
      <c r="I11" s="18" t="s">
        <v>24</v>
      </c>
      <c r="J11" s="18" t="s">
        <v>13</v>
      </c>
      <c r="K11" s="18" t="s">
        <v>14</v>
      </c>
      <c r="L11" s="18" t="s">
        <v>15</v>
      </c>
      <c r="M11" s="18" t="s">
        <v>25</v>
      </c>
      <c r="N11" s="18" t="s">
        <v>26</v>
      </c>
      <c r="O11" s="18" t="s">
        <v>27</v>
      </c>
      <c r="P11" s="18" t="s">
        <v>28</v>
      </c>
      <c r="Q11" s="5"/>
      <c r="R11" s="69" t="s">
        <v>69</v>
      </c>
      <c r="S11" s="69" t="s">
        <v>70</v>
      </c>
      <c r="T11" s="77" t="s">
        <v>71</v>
      </c>
      <c r="U11" s="77" t="s">
        <v>72</v>
      </c>
      <c r="V11" s="77" t="s">
        <v>73</v>
      </c>
      <c r="W11" s="77" t="s">
        <v>71</v>
      </c>
      <c r="X11" s="77" t="s">
        <v>72</v>
      </c>
      <c r="Y11" s="77" t="s">
        <v>73</v>
      </c>
      <c r="Z11" s="70" t="s">
        <v>71</v>
      </c>
      <c r="AA11" s="70" t="s">
        <v>72</v>
      </c>
      <c r="AB11" s="70" t="s">
        <v>73</v>
      </c>
      <c r="AC11" s="70" t="s">
        <v>71</v>
      </c>
      <c r="AD11" s="70" t="s">
        <v>72</v>
      </c>
      <c r="AE11" s="70" t="s">
        <v>73</v>
      </c>
      <c r="AF11" s="71" t="s">
        <v>71</v>
      </c>
      <c r="AG11" s="71" t="s">
        <v>72</v>
      </c>
      <c r="AH11" s="71" t="s">
        <v>73</v>
      </c>
      <c r="AI11" s="78" t="s">
        <v>116</v>
      </c>
      <c r="AJ11" s="78" t="s">
        <v>117</v>
      </c>
      <c r="AK11" s="68" t="s">
        <v>74</v>
      </c>
      <c r="AL11" s="68" t="s">
        <v>75</v>
      </c>
    </row>
    <row r="12" spans="1:38" ht="151.5" customHeight="1" x14ac:dyDescent="0.25">
      <c r="A12" s="110" t="s">
        <v>16</v>
      </c>
      <c r="B12" s="110" t="s">
        <v>17</v>
      </c>
      <c r="C12" s="112" t="s">
        <v>36</v>
      </c>
      <c r="D12" s="24" t="s">
        <v>64</v>
      </c>
      <c r="E12" s="28" t="s">
        <v>49</v>
      </c>
      <c r="F12" s="25">
        <v>3</v>
      </c>
      <c r="G12" s="17"/>
      <c r="H12" s="19">
        <v>1</v>
      </c>
      <c r="I12" s="12" t="s">
        <v>57</v>
      </c>
      <c r="J12" s="12" t="s">
        <v>47</v>
      </c>
      <c r="K12" s="12" t="s">
        <v>48</v>
      </c>
      <c r="L12" s="20">
        <v>1</v>
      </c>
      <c r="M12" s="21">
        <v>2024</v>
      </c>
      <c r="N12" s="22" t="s">
        <v>29</v>
      </c>
      <c r="O12" s="12" t="s">
        <v>30</v>
      </c>
      <c r="P12" s="12" t="s">
        <v>39</v>
      </c>
      <c r="Q12" s="5"/>
      <c r="R12" s="72" t="s">
        <v>76</v>
      </c>
      <c r="S12" s="73">
        <v>1</v>
      </c>
      <c r="T12" s="73">
        <v>0.25</v>
      </c>
      <c r="U12" s="73">
        <v>0</v>
      </c>
      <c r="V12" s="73">
        <v>0</v>
      </c>
      <c r="W12" s="73">
        <v>0.25</v>
      </c>
      <c r="X12" s="73">
        <v>0</v>
      </c>
      <c r="Y12" s="73">
        <v>0</v>
      </c>
      <c r="Z12" s="73">
        <v>0.25</v>
      </c>
      <c r="AA12" s="73">
        <v>0</v>
      </c>
      <c r="AB12" s="73">
        <v>0</v>
      </c>
      <c r="AC12" s="73">
        <v>0.25</v>
      </c>
      <c r="AD12" s="73">
        <v>0</v>
      </c>
      <c r="AE12" s="73">
        <v>0</v>
      </c>
      <c r="AF12" s="74">
        <v>1</v>
      </c>
      <c r="AG12" s="74">
        <f>+AA12+AD12</f>
        <v>0</v>
      </c>
      <c r="AH12" s="74">
        <f>+(AG12*1)/AF12</f>
        <v>0</v>
      </c>
      <c r="AI12" s="74"/>
      <c r="AJ12" s="74"/>
      <c r="AK12" s="75"/>
      <c r="AL12" s="75"/>
    </row>
    <row r="13" spans="1:38" s="36" customFormat="1" ht="174" customHeight="1" x14ac:dyDescent="0.25">
      <c r="A13" s="110"/>
      <c r="B13" s="110"/>
      <c r="C13" s="113"/>
      <c r="D13" s="37" t="s">
        <v>61</v>
      </c>
      <c r="E13" s="38" t="s">
        <v>62</v>
      </c>
      <c r="F13" s="39" t="s">
        <v>63</v>
      </c>
      <c r="G13" s="29"/>
      <c r="H13" s="30">
        <v>2</v>
      </c>
      <c r="I13" s="31" t="s">
        <v>44</v>
      </c>
      <c r="J13" s="31" t="s">
        <v>45</v>
      </c>
      <c r="K13" s="31" t="s">
        <v>58</v>
      </c>
      <c r="L13" s="32">
        <v>1</v>
      </c>
      <c r="M13" s="33">
        <v>2024</v>
      </c>
      <c r="N13" s="34" t="s">
        <v>29</v>
      </c>
      <c r="O13" s="31" t="s">
        <v>30</v>
      </c>
      <c r="P13" s="31" t="s">
        <v>39</v>
      </c>
      <c r="Q13" s="35"/>
      <c r="R13" s="72" t="s">
        <v>76</v>
      </c>
      <c r="S13" s="73">
        <v>1</v>
      </c>
      <c r="T13" s="73">
        <v>0.25</v>
      </c>
      <c r="U13" s="73">
        <v>0</v>
      </c>
      <c r="V13" s="73">
        <v>0</v>
      </c>
      <c r="W13" s="73">
        <v>0.25</v>
      </c>
      <c r="X13" s="73">
        <v>0</v>
      </c>
      <c r="Y13" s="73">
        <v>0</v>
      </c>
      <c r="Z13" s="73">
        <v>0.25</v>
      </c>
      <c r="AA13" s="73">
        <v>0</v>
      </c>
      <c r="AB13" s="73">
        <v>0</v>
      </c>
      <c r="AC13" s="73">
        <v>0.25</v>
      </c>
      <c r="AD13" s="73">
        <v>0</v>
      </c>
      <c r="AE13" s="73">
        <v>0</v>
      </c>
      <c r="AF13" s="74">
        <v>1</v>
      </c>
      <c r="AG13" s="74">
        <f t="shared" ref="AG13:AG17" si="0">+AA13+AD13</f>
        <v>0</v>
      </c>
      <c r="AH13" s="74">
        <f t="shared" ref="AH13:AH17" si="1">+(AG13*1)/AF13</f>
        <v>0</v>
      </c>
      <c r="AI13" s="74"/>
      <c r="AJ13" s="74"/>
      <c r="AK13" s="75"/>
      <c r="AL13" s="75"/>
    </row>
    <row r="14" spans="1:38" ht="78.75" customHeight="1" x14ac:dyDescent="0.25">
      <c r="A14" s="110"/>
      <c r="B14" s="110"/>
      <c r="C14" s="13" t="s">
        <v>18</v>
      </c>
      <c r="D14" s="14" t="s">
        <v>35</v>
      </c>
      <c r="E14" s="14" t="s">
        <v>19</v>
      </c>
      <c r="F14" s="15">
        <v>0.9</v>
      </c>
      <c r="G14" s="17"/>
      <c r="H14" s="19">
        <v>3</v>
      </c>
      <c r="I14" s="12" t="s">
        <v>31</v>
      </c>
      <c r="J14" s="12" t="s">
        <v>59</v>
      </c>
      <c r="K14" s="12" t="s">
        <v>60</v>
      </c>
      <c r="L14" s="23">
        <v>1</v>
      </c>
      <c r="M14" s="21">
        <v>2024</v>
      </c>
      <c r="N14" s="22" t="s">
        <v>29</v>
      </c>
      <c r="O14" s="12" t="s">
        <v>30</v>
      </c>
      <c r="P14" s="12" t="s">
        <v>39</v>
      </c>
      <c r="Q14" s="5"/>
      <c r="R14" s="72" t="s">
        <v>76</v>
      </c>
      <c r="S14" s="73">
        <v>1</v>
      </c>
      <c r="T14" s="73">
        <v>0.25</v>
      </c>
      <c r="U14" s="73">
        <v>0</v>
      </c>
      <c r="V14" s="73">
        <v>0</v>
      </c>
      <c r="W14" s="73">
        <v>0.25</v>
      </c>
      <c r="X14" s="73">
        <v>0</v>
      </c>
      <c r="Y14" s="73">
        <v>0</v>
      </c>
      <c r="Z14" s="73">
        <v>0.25</v>
      </c>
      <c r="AA14" s="73">
        <v>0</v>
      </c>
      <c r="AB14" s="73">
        <v>0</v>
      </c>
      <c r="AC14" s="73">
        <v>0.25</v>
      </c>
      <c r="AD14" s="73">
        <v>0</v>
      </c>
      <c r="AE14" s="73">
        <v>0</v>
      </c>
      <c r="AF14" s="74">
        <v>1</v>
      </c>
      <c r="AG14" s="74">
        <f t="shared" si="0"/>
        <v>0</v>
      </c>
      <c r="AH14" s="74">
        <f t="shared" si="1"/>
        <v>0</v>
      </c>
      <c r="AI14" s="74"/>
      <c r="AJ14" s="74"/>
      <c r="AK14" s="75"/>
      <c r="AL14" s="75"/>
    </row>
    <row r="15" spans="1:38" s="11" customFormat="1" ht="135" x14ac:dyDescent="0.25">
      <c r="A15" s="110"/>
      <c r="B15" s="110"/>
      <c r="C15" s="14" t="s">
        <v>20</v>
      </c>
      <c r="D15" s="14" t="s">
        <v>50</v>
      </c>
      <c r="E15" s="14" t="s">
        <v>51</v>
      </c>
      <c r="F15" s="16">
        <v>0.95</v>
      </c>
      <c r="G15" s="17"/>
      <c r="H15" s="19">
        <v>4</v>
      </c>
      <c r="I15" s="12" t="s">
        <v>42</v>
      </c>
      <c r="J15" s="12" t="s">
        <v>52</v>
      </c>
      <c r="K15" s="12" t="s">
        <v>53</v>
      </c>
      <c r="L15" s="20">
        <v>1</v>
      </c>
      <c r="M15" s="21">
        <v>2024</v>
      </c>
      <c r="N15" s="22" t="s">
        <v>29</v>
      </c>
      <c r="O15" s="12" t="s">
        <v>30</v>
      </c>
      <c r="P15" s="12" t="s">
        <v>39</v>
      </c>
      <c r="R15" s="72" t="s">
        <v>76</v>
      </c>
      <c r="S15" s="73">
        <v>1</v>
      </c>
      <c r="T15" s="73">
        <v>0.25</v>
      </c>
      <c r="U15" s="73">
        <v>0</v>
      </c>
      <c r="V15" s="73">
        <v>0</v>
      </c>
      <c r="W15" s="73">
        <v>0.25</v>
      </c>
      <c r="X15" s="73">
        <v>0</v>
      </c>
      <c r="Y15" s="73">
        <v>0</v>
      </c>
      <c r="Z15" s="73">
        <v>0.25</v>
      </c>
      <c r="AA15" s="73">
        <v>0</v>
      </c>
      <c r="AB15" s="73">
        <v>0</v>
      </c>
      <c r="AC15" s="73">
        <v>0.25</v>
      </c>
      <c r="AD15" s="73">
        <v>0</v>
      </c>
      <c r="AE15" s="73">
        <v>0</v>
      </c>
      <c r="AF15" s="74">
        <v>1</v>
      </c>
      <c r="AG15" s="74">
        <f t="shared" si="0"/>
        <v>0</v>
      </c>
      <c r="AH15" s="74">
        <f t="shared" si="1"/>
        <v>0</v>
      </c>
      <c r="AI15" s="74"/>
      <c r="AJ15" s="74"/>
      <c r="AK15" s="75"/>
      <c r="AL15" s="75"/>
    </row>
    <row r="16" spans="1:38" s="66" customFormat="1" ht="125.25" customHeight="1" x14ac:dyDescent="0.25">
      <c r="A16" s="108" t="s">
        <v>37</v>
      </c>
      <c r="B16" s="108" t="s">
        <v>21</v>
      </c>
      <c r="C16" s="108" t="s">
        <v>22</v>
      </c>
      <c r="D16" s="108" t="s">
        <v>40</v>
      </c>
      <c r="E16" s="108" t="s">
        <v>54</v>
      </c>
      <c r="F16" s="111">
        <v>0.95</v>
      </c>
      <c r="G16" s="59"/>
      <c r="H16" s="60">
        <v>5</v>
      </c>
      <c r="I16" s="61" t="s">
        <v>38</v>
      </c>
      <c r="J16" s="61" t="s">
        <v>41</v>
      </c>
      <c r="K16" s="62" t="s">
        <v>43</v>
      </c>
      <c r="L16" s="63">
        <v>1</v>
      </c>
      <c r="M16" s="60">
        <v>2024</v>
      </c>
      <c r="N16" s="64" t="s">
        <v>29</v>
      </c>
      <c r="O16" s="60" t="s">
        <v>30</v>
      </c>
      <c r="P16" s="61" t="s">
        <v>39</v>
      </c>
      <c r="Q16" s="65"/>
      <c r="R16" s="72" t="s">
        <v>76</v>
      </c>
      <c r="S16" s="76">
        <v>1</v>
      </c>
      <c r="T16" s="76">
        <v>0.25</v>
      </c>
      <c r="U16" s="76">
        <v>0</v>
      </c>
      <c r="V16" s="76">
        <v>0</v>
      </c>
      <c r="W16" s="76">
        <v>0.25</v>
      </c>
      <c r="X16" s="76">
        <v>0</v>
      </c>
      <c r="Y16" s="76">
        <v>0</v>
      </c>
      <c r="Z16" s="76">
        <v>0.25</v>
      </c>
      <c r="AA16" s="76">
        <v>0</v>
      </c>
      <c r="AB16" s="76">
        <v>0</v>
      </c>
      <c r="AC16" s="76">
        <v>0.25</v>
      </c>
      <c r="AD16" s="76">
        <v>0</v>
      </c>
      <c r="AE16" s="76">
        <v>0</v>
      </c>
      <c r="AF16" s="74">
        <v>1</v>
      </c>
      <c r="AG16" s="74">
        <f t="shared" si="0"/>
        <v>0</v>
      </c>
      <c r="AH16" s="74">
        <f t="shared" si="1"/>
        <v>0</v>
      </c>
      <c r="AI16" s="74"/>
      <c r="AJ16" s="74"/>
      <c r="AK16" s="75"/>
      <c r="AL16" s="75"/>
    </row>
    <row r="17" spans="1:38" ht="90.75" x14ac:dyDescent="0.25">
      <c r="A17" s="108"/>
      <c r="B17" s="108"/>
      <c r="C17" s="108"/>
      <c r="D17" s="108"/>
      <c r="E17" s="108"/>
      <c r="F17" s="111"/>
      <c r="G17" s="17"/>
      <c r="H17" s="19">
        <v>6</v>
      </c>
      <c r="I17" s="12" t="s">
        <v>55</v>
      </c>
      <c r="J17" s="24" t="s">
        <v>56</v>
      </c>
      <c r="K17" s="67" t="s">
        <v>112</v>
      </c>
      <c r="L17" s="20">
        <v>1</v>
      </c>
      <c r="M17" s="19">
        <v>2024</v>
      </c>
      <c r="N17" s="22" t="s">
        <v>29</v>
      </c>
      <c r="O17" s="19" t="s">
        <v>30</v>
      </c>
      <c r="P17" s="12" t="s">
        <v>39</v>
      </c>
      <c r="Q17" s="6"/>
      <c r="R17" s="72" t="s">
        <v>76</v>
      </c>
      <c r="S17" s="73">
        <v>1</v>
      </c>
      <c r="T17" s="73">
        <v>0.25</v>
      </c>
      <c r="U17" s="73">
        <v>0</v>
      </c>
      <c r="V17" s="73">
        <v>0</v>
      </c>
      <c r="W17" s="73">
        <v>0.25</v>
      </c>
      <c r="X17" s="73">
        <v>0</v>
      </c>
      <c r="Y17" s="73">
        <v>0</v>
      </c>
      <c r="Z17" s="73">
        <v>0.25</v>
      </c>
      <c r="AA17" s="73">
        <v>0</v>
      </c>
      <c r="AB17" s="73">
        <v>0</v>
      </c>
      <c r="AC17" s="73">
        <v>0.25</v>
      </c>
      <c r="AD17" s="73">
        <v>0</v>
      </c>
      <c r="AE17" s="73">
        <v>0</v>
      </c>
      <c r="AF17" s="74">
        <v>1</v>
      </c>
      <c r="AG17" s="74">
        <f t="shared" si="0"/>
        <v>0</v>
      </c>
      <c r="AH17" s="74">
        <f t="shared" si="1"/>
        <v>0</v>
      </c>
      <c r="AI17" s="74"/>
      <c r="AJ17" s="74"/>
      <c r="AK17" s="75"/>
      <c r="AL17" s="75"/>
    </row>
  </sheetData>
  <mergeCells count="36">
    <mergeCell ref="AC10:AE10"/>
    <mergeCell ref="AF10:AH10"/>
    <mergeCell ref="AK10:AL10"/>
    <mergeCell ref="H7:I7"/>
    <mergeCell ref="L7:P7"/>
    <mergeCell ref="T10:V10"/>
    <mergeCell ref="W10:Y10"/>
    <mergeCell ref="E7:F7"/>
    <mergeCell ref="R10:S10"/>
    <mergeCell ref="Z10:AB10"/>
    <mergeCell ref="A16:A17"/>
    <mergeCell ref="B16:B17"/>
    <mergeCell ref="C16:C17"/>
    <mergeCell ref="D16:D17"/>
    <mergeCell ref="H9:P9"/>
    <mergeCell ref="A12:A15"/>
    <mergeCell ref="B12:B15"/>
    <mergeCell ref="E16:E17"/>
    <mergeCell ref="F16:F17"/>
    <mergeCell ref="C12:C13"/>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34" sqref="H34"/>
    </sheetView>
  </sheetViews>
  <sheetFormatPr baseColWidth="10" defaultRowHeight="14.25" x14ac:dyDescent="0.2"/>
  <cols>
    <col min="1" max="1" width="13.5703125" style="41" customWidth="1"/>
    <col min="2" max="2" width="12.42578125" style="41" customWidth="1"/>
    <col min="3" max="3" width="15.140625" style="41" customWidth="1"/>
    <col min="4" max="4" width="27.42578125" style="41" customWidth="1"/>
    <col min="5" max="5" width="24.140625" style="41" customWidth="1"/>
    <col min="6" max="6" width="26.140625" style="41" customWidth="1"/>
    <col min="7" max="16384" width="11.42578125" style="41"/>
  </cols>
  <sheetData>
    <row r="1" spans="1:6" s="40" customFormat="1" ht="15.75" x14ac:dyDescent="0.25">
      <c r="A1" s="115" t="s">
        <v>118</v>
      </c>
      <c r="B1" s="115"/>
      <c r="C1" s="115"/>
      <c r="D1" s="115"/>
      <c r="E1" s="115"/>
      <c r="F1" s="115"/>
    </row>
    <row r="2" spans="1:6" s="40" customFormat="1" ht="12.75" x14ac:dyDescent="0.25">
      <c r="A2" s="120"/>
      <c r="B2" s="120"/>
      <c r="C2" s="121"/>
      <c r="D2" s="121"/>
      <c r="E2" s="121"/>
      <c r="F2" s="121"/>
    </row>
    <row r="3" spans="1:6" s="40" customFormat="1" ht="12.75" x14ac:dyDescent="0.25">
      <c r="A3" s="122" t="s">
        <v>77</v>
      </c>
      <c r="B3" s="123"/>
      <c r="C3" s="124" t="s">
        <v>78</v>
      </c>
      <c r="D3" s="124"/>
      <c r="E3" s="124"/>
      <c r="F3" s="124"/>
    </row>
    <row r="4" spans="1:6" x14ac:dyDescent="0.2">
      <c r="A4" s="121"/>
      <c r="B4" s="121"/>
      <c r="C4" s="125"/>
      <c r="D4" s="125"/>
      <c r="E4" s="125"/>
      <c r="F4" s="125"/>
    </row>
    <row r="5" spans="1:6" x14ac:dyDescent="0.2">
      <c r="A5" s="126"/>
      <c r="B5" s="127"/>
      <c r="C5" s="127"/>
      <c r="D5" s="127"/>
      <c r="E5" s="127"/>
      <c r="F5" s="128"/>
    </row>
    <row r="6" spans="1:6" ht="45" x14ac:dyDescent="0.2">
      <c r="A6" s="42" t="s">
        <v>79</v>
      </c>
      <c r="B6" s="42" t="s">
        <v>80</v>
      </c>
      <c r="C6" s="42" t="s">
        <v>81</v>
      </c>
      <c r="D6" s="42" t="s">
        <v>82</v>
      </c>
      <c r="E6" s="42" t="s">
        <v>83</v>
      </c>
      <c r="F6" s="42" t="s">
        <v>84</v>
      </c>
    </row>
    <row r="7" spans="1:6" x14ac:dyDescent="0.2">
      <c r="A7" s="43" t="s">
        <v>106</v>
      </c>
      <c r="B7" s="44">
        <f>+'CAA DEL SUR'!AA12</f>
        <v>0</v>
      </c>
      <c r="C7" s="44">
        <v>1</v>
      </c>
      <c r="D7" s="45">
        <f>100%</f>
        <v>1</v>
      </c>
      <c r="E7" s="45">
        <f>D7*B7</f>
        <v>0</v>
      </c>
      <c r="F7" s="45">
        <f>E7*(100/1)/100</f>
        <v>0</v>
      </c>
    </row>
    <row r="8" spans="1:6" x14ac:dyDescent="0.2">
      <c r="A8" s="43" t="s">
        <v>107</v>
      </c>
      <c r="B8" s="44">
        <f>+'CAA DEL SUR'!AA13</f>
        <v>0</v>
      </c>
      <c r="C8" s="44">
        <v>1</v>
      </c>
      <c r="D8" s="45">
        <f>100%</f>
        <v>1</v>
      </c>
      <c r="E8" s="45">
        <f>D8*B8</f>
        <v>0</v>
      </c>
      <c r="F8" s="45">
        <f t="shared" ref="F8:F12" si="0">E8*(100/1)/100</f>
        <v>0</v>
      </c>
    </row>
    <row r="9" spans="1:6" x14ac:dyDescent="0.2">
      <c r="A9" s="43" t="s">
        <v>108</v>
      </c>
      <c r="B9" s="44">
        <f>+'CAA DEL SUR'!AA14</f>
        <v>0</v>
      </c>
      <c r="C9" s="44">
        <v>1</v>
      </c>
      <c r="D9" s="45">
        <f>100%</f>
        <v>1</v>
      </c>
      <c r="E9" s="45">
        <f t="shared" ref="E9:E12" si="1">D9*B9</f>
        <v>0</v>
      </c>
      <c r="F9" s="45">
        <f t="shared" si="0"/>
        <v>0</v>
      </c>
    </row>
    <row r="10" spans="1:6" x14ac:dyDescent="0.2">
      <c r="A10" s="43" t="s">
        <v>109</v>
      </c>
      <c r="B10" s="44">
        <f>+'CAA DEL SUR'!AA15</f>
        <v>0</v>
      </c>
      <c r="C10" s="44">
        <v>1</v>
      </c>
      <c r="D10" s="45">
        <f>100%</f>
        <v>1</v>
      </c>
      <c r="E10" s="45">
        <f t="shared" si="1"/>
        <v>0</v>
      </c>
      <c r="F10" s="45">
        <f t="shared" si="0"/>
        <v>0</v>
      </c>
    </row>
    <row r="11" spans="1:6" x14ac:dyDescent="0.2">
      <c r="A11" s="43" t="s">
        <v>110</v>
      </c>
      <c r="B11" s="44">
        <f>+'CAA DEL SUR'!AA16</f>
        <v>0</v>
      </c>
      <c r="C11" s="44">
        <v>1</v>
      </c>
      <c r="D11" s="45">
        <f>100%</f>
        <v>1</v>
      </c>
      <c r="E11" s="45">
        <f t="shared" si="1"/>
        <v>0</v>
      </c>
      <c r="F11" s="45">
        <f t="shared" si="0"/>
        <v>0</v>
      </c>
    </row>
    <row r="12" spans="1:6" x14ac:dyDescent="0.2">
      <c r="A12" s="43" t="s">
        <v>111</v>
      </c>
      <c r="B12" s="44">
        <f>+'CAA DEL SUR'!AA17</f>
        <v>0</v>
      </c>
      <c r="C12" s="44">
        <v>1</v>
      </c>
      <c r="D12" s="45">
        <f>100%</f>
        <v>1</v>
      </c>
      <c r="E12" s="45">
        <f t="shared" si="1"/>
        <v>0</v>
      </c>
      <c r="F12" s="45">
        <f t="shared" si="0"/>
        <v>0</v>
      </c>
    </row>
    <row r="13" spans="1:6" ht="15.75" x14ac:dyDescent="0.2">
      <c r="A13" s="118" t="s">
        <v>85</v>
      </c>
      <c r="B13" s="118"/>
      <c r="C13" s="118"/>
      <c r="D13" s="118"/>
      <c r="E13" s="46">
        <f>SUM(E7)</f>
        <v>0</v>
      </c>
      <c r="F13" s="46">
        <f>SUM(F7)</f>
        <v>0</v>
      </c>
    </row>
    <row r="14" spans="1:6" ht="15.75" x14ac:dyDescent="0.2">
      <c r="A14" s="118" t="s">
        <v>86</v>
      </c>
      <c r="B14" s="118"/>
      <c r="C14" s="118"/>
      <c r="D14" s="118"/>
      <c r="E14" s="46">
        <f>+D7</f>
        <v>1</v>
      </c>
      <c r="F14" s="46">
        <f>100%</f>
        <v>1</v>
      </c>
    </row>
    <row r="15" spans="1:6" ht="18" x14ac:dyDescent="0.2">
      <c r="A15" s="119" t="s">
        <v>87</v>
      </c>
      <c r="B15" s="119"/>
      <c r="C15" s="119"/>
      <c r="D15" s="119"/>
      <c r="E15" s="47">
        <f>E14-E13</f>
        <v>1</v>
      </c>
      <c r="F15" s="47">
        <f>F14-F13</f>
        <v>1</v>
      </c>
    </row>
  </sheetData>
  <mergeCells count="9">
    <mergeCell ref="A13:D13"/>
    <mergeCell ref="A14:D14"/>
    <mergeCell ref="A15:D15"/>
    <mergeCell ref="A1:F1"/>
    <mergeCell ref="A2:F2"/>
    <mergeCell ref="A3:B3"/>
    <mergeCell ref="C3:F3"/>
    <mergeCell ref="A4:F4"/>
    <mergeCell ref="A5:F5"/>
  </mergeCells>
  <conditionalFormatting sqref="F15">
    <cfRule type="cellIs" dxfId="1" priority="2" operator="greaterThan">
      <formula>0</formula>
    </cfRule>
  </conditionalFormatting>
  <conditionalFormatting sqref="E15">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G21" sqref="G21"/>
    </sheetView>
  </sheetViews>
  <sheetFormatPr baseColWidth="10" defaultRowHeight="14.25" x14ac:dyDescent="0.2"/>
  <cols>
    <col min="1" max="1" width="16" style="41" customWidth="1"/>
    <col min="2" max="5" width="25.7109375" style="41" customWidth="1"/>
    <col min="6" max="6" width="14.42578125" style="41" customWidth="1"/>
    <col min="7" max="16384" width="11.42578125" style="41"/>
  </cols>
  <sheetData>
    <row r="1" spans="1:7" s="40" customFormat="1" ht="15.75" x14ac:dyDescent="0.25">
      <c r="A1" s="134" t="s">
        <v>118</v>
      </c>
      <c r="B1" s="135"/>
      <c r="C1" s="135"/>
      <c r="D1" s="135"/>
      <c r="E1" s="136"/>
    </row>
    <row r="2" spans="1:7" s="40" customFormat="1" ht="12.75" x14ac:dyDescent="0.25">
      <c r="A2" s="120"/>
      <c r="B2" s="120"/>
      <c r="C2" s="120"/>
      <c r="D2" s="120"/>
      <c r="E2" s="120"/>
    </row>
    <row r="3" spans="1:7" s="40" customFormat="1" ht="12.75" x14ac:dyDescent="0.25">
      <c r="A3" s="48" t="s">
        <v>77</v>
      </c>
      <c r="B3" s="124" t="s">
        <v>78</v>
      </c>
      <c r="C3" s="124"/>
      <c r="D3" s="124"/>
      <c r="E3" s="124"/>
    </row>
    <row r="4" spans="1:7" s="40" customFormat="1" ht="12.75" x14ac:dyDescent="0.25">
      <c r="A4" s="120"/>
      <c r="B4" s="120"/>
      <c r="C4" s="120"/>
      <c r="D4" s="120"/>
      <c r="E4" s="120"/>
    </row>
    <row r="5" spans="1:7" ht="60" x14ac:dyDescent="0.2">
      <c r="A5" s="42" t="s">
        <v>34</v>
      </c>
      <c r="B5" s="42" t="s">
        <v>88</v>
      </c>
      <c r="C5" s="42" t="s">
        <v>89</v>
      </c>
      <c r="D5" s="42" t="s">
        <v>90</v>
      </c>
      <c r="E5" s="42" t="s">
        <v>91</v>
      </c>
    </row>
    <row r="6" spans="1:7" x14ac:dyDescent="0.2">
      <c r="A6" s="43" t="s">
        <v>92</v>
      </c>
      <c r="B6" s="44">
        <v>1</v>
      </c>
      <c r="C6" s="49">
        <f>([1]GRAFICA!E8)</f>
        <v>0.25</v>
      </c>
      <c r="D6" s="49">
        <f>([1]GRAFICA!F8)</f>
        <v>0.25</v>
      </c>
      <c r="E6" s="49">
        <f>C6*(100%/20)</f>
        <v>1.2500000000000001E-2</v>
      </c>
    </row>
    <row r="7" spans="1:7" ht="15" customHeight="1" x14ac:dyDescent="0.25">
      <c r="A7" s="137" t="s">
        <v>93</v>
      </c>
      <c r="B7" s="138"/>
      <c r="C7" s="50">
        <f>(C6)</f>
        <v>0.25</v>
      </c>
      <c r="D7" s="50">
        <f>D6</f>
        <v>0.25</v>
      </c>
      <c r="E7" s="50">
        <f>(E6)</f>
        <v>1.2500000000000001E-2</v>
      </c>
    </row>
    <row r="9" spans="1:7" ht="15" customHeight="1" x14ac:dyDescent="0.2">
      <c r="A9" s="129" t="s">
        <v>94</v>
      </c>
      <c r="B9" s="131" t="s">
        <v>95</v>
      </c>
      <c r="C9" s="132"/>
      <c r="D9" s="132"/>
      <c r="E9" s="133"/>
    </row>
    <row r="10" spans="1:7" ht="15" x14ac:dyDescent="0.2">
      <c r="A10" s="130"/>
      <c r="B10" s="51" t="s">
        <v>96</v>
      </c>
      <c r="C10" s="51" t="s">
        <v>97</v>
      </c>
      <c r="D10" s="51" t="s">
        <v>98</v>
      </c>
      <c r="E10" s="51" t="s">
        <v>99</v>
      </c>
      <c r="G10" s="52"/>
    </row>
    <row r="11" spans="1:7" x14ac:dyDescent="0.2">
      <c r="A11" s="43" t="s">
        <v>106</v>
      </c>
      <c r="B11" s="53">
        <v>0.25</v>
      </c>
      <c r="C11" s="45">
        <v>0.25</v>
      </c>
      <c r="D11" s="45">
        <f>+GRAFICA!C7</f>
        <v>1</v>
      </c>
      <c r="E11" s="45">
        <f>+GRAFICA!C7</f>
        <v>1</v>
      </c>
      <c r="F11" s="52"/>
      <c r="G11" s="54"/>
    </row>
    <row r="12" spans="1:7" x14ac:dyDescent="0.2">
      <c r="A12" s="43" t="s">
        <v>107</v>
      </c>
      <c r="B12" s="53">
        <v>0.25</v>
      </c>
      <c r="C12" s="45">
        <v>0.25</v>
      </c>
      <c r="D12" s="45">
        <f>+GRAFICA!C8</f>
        <v>1</v>
      </c>
      <c r="E12" s="45">
        <f>+GRAFICA!C8</f>
        <v>1</v>
      </c>
      <c r="F12" s="52"/>
      <c r="G12" s="54"/>
    </row>
    <row r="13" spans="1:7" x14ac:dyDescent="0.2">
      <c r="A13" s="43" t="s">
        <v>108</v>
      </c>
      <c r="B13" s="53">
        <v>0.25</v>
      </c>
      <c r="C13" s="45">
        <v>0.25</v>
      </c>
      <c r="D13" s="45">
        <f>+GRAFICA!C9</f>
        <v>1</v>
      </c>
      <c r="E13" s="45">
        <f>+GRAFICA!C9</f>
        <v>1</v>
      </c>
      <c r="F13" s="52"/>
      <c r="G13" s="54"/>
    </row>
    <row r="14" spans="1:7" x14ac:dyDescent="0.2">
      <c r="A14" s="43" t="s">
        <v>109</v>
      </c>
      <c r="B14" s="53">
        <v>0.25</v>
      </c>
      <c r="C14" s="45">
        <v>0.25</v>
      </c>
      <c r="D14" s="45">
        <f>+GRAFICA!C10</f>
        <v>1</v>
      </c>
      <c r="E14" s="45">
        <f>+GRAFICA!C10</f>
        <v>1</v>
      </c>
      <c r="F14" s="52"/>
      <c r="G14" s="54"/>
    </row>
    <row r="15" spans="1:7" x14ac:dyDescent="0.2">
      <c r="A15" s="43" t="s">
        <v>110</v>
      </c>
      <c r="B15" s="53">
        <v>0.25</v>
      </c>
      <c r="C15" s="45">
        <v>0.25</v>
      </c>
      <c r="D15" s="45">
        <f>+GRAFICA!C11</f>
        <v>1</v>
      </c>
      <c r="E15" s="45">
        <f>+GRAFICA!C11</f>
        <v>1</v>
      </c>
      <c r="F15" s="52"/>
      <c r="G15" s="54"/>
    </row>
    <row r="16" spans="1:7" x14ac:dyDescent="0.2">
      <c r="A16" s="43" t="s">
        <v>111</v>
      </c>
      <c r="B16" s="53">
        <v>0.25</v>
      </c>
      <c r="C16" s="45">
        <v>0.25</v>
      </c>
      <c r="D16" s="45">
        <f>+GRAFICA!C12</f>
        <v>1</v>
      </c>
      <c r="E16" s="45">
        <f>+GRAFICA!C12</f>
        <v>1</v>
      </c>
      <c r="F16" s="52"/>
      <c r="G16" s="54"/>
    </row>
    <row r="17" spans="1:7" ht="15" x14ac:dyDescent="0.25">
      <c r="A17" s="55" t="s">
        <v>100</v>
      </c>
      <c r="B17" s="56">
        <f>SUM(B11:B11)/1</f>
        <v>0.25</v>
      </c>
      <c r="C17" s="56">
        <f t="shared" ref="C17:E17" si="0">SUM(C11:C11)/1</f>
        <v>0.25</v>
      </c>
      <c r="D17" s="56">
        <f t="shared" si="0"/>
        <v>1</v>
      </c>
      <c r="E17" s="56">
        <f t="shared" si="0"/>
        <v>1</v>
      </c>
      <c r="F17" s="57"/>
    </row>
    <row r="18" spans="1:7" ht="15" x14ac:dyDescent="0.25">
      <c r="A18" s="145" t="s">
        <v>101</v>
      </c>
      <c r="B18" s="146"/>
      <c r="C18" s="56">
        <f>B17+C17</f>
        <v>0.5</v>
      </c>
      <c r="D18" s="56">
        <f>B17+C17+D17</f>
        <v>1.5</v>
      </c>
      <c r="E18" s="56">
        <f>B17+C17+D17+E17</f>
        <v>2.5</v>
      </c>
      <c r="F18" s="57"/>
    </row>
    <row r="20" spans="1:7" ht="18" x14ac:dyDescent="0.25">
      <c r="A20" s="142" t="s">
        <v>102</v>
      </c>
      <c r="B20" s="143"/>
      <c r="C20" s="143"/>
      <c r="D20" s="143"/>
      <c r="E20" s="144"/>
    </row>
    <row r="21" spans="1:7" x14ac:dyDescent="0.2">
      <c r="A21" s="139"/>
      <c r="B21" s="147"/>
      <c r="C21" s="147"/>
      <c r="D21" s="147"/>
      <c r="E21" s="148"/>
      <c r="G21" s="58"/>
    </row>
    <row r="23" spans="1:7" ht="18" x14ac:dyDescent="0.25">
      <c r="A23" s="142" t="s">
        <v>103</v>
      </c>
      <c r="B23" s="143"/>
      <c r="C23" s="143"/>
      <c r="D23" s="143"/>
      <c r="E23" s="144"/>
    </row>
    <row r="24" spans="1:7" x14ac:dyDescent="0.2">
      <c r="A24" s="139"/>
      <c r="B24" s="147"/>
      <c r="C24" s="147"/>
      <c r="D24" s="147"/>
      <c r="E24" s="148"/>
    </row>
    <row r="26" spans="1:7" ht="18" x14ac:dyDescent="0.25">
      <c r="A26" s="142" t="s">
        <v>104</v>
      </c>
      <c r="B26" s="143"/>
      <c r="C26" s="143"/>
      <c r="D26" s="143"/>
      <c r="E26" s="144"/>
    </row>
    <row r="27" spans="1:7" x14ac:dyDescent="0.2">
      <c r="A27" s="139"/>
      <c r="B27" s="140"/>
      <c r="C27" s="140"/>
      <c r="D27" s="140"/>
      <c r="E27" s="141"/>
    </row>
    <row r="29" spans="1:7" ht="18" x14ac:dyDescent="0.25">
      <c r="A29" s="142" t="s">
        <v>105</v>
      </c>
      <c r="B29" s="143"/>
      <c r="C29" s="143"/>
      <c r="D29" s="143"/>
      <c r="E29" s="144"/>
    </row>
    <row r="30" spans="1:7" x14ac:dyDescent="0.2">
      <c r="A30" s="139"/>
      <c r="B30" s="140"/>
      <c r="C30" s="140"/>
      <c r="D30" s="140"/>
      <c r="E30" s="141"/>
    </row>
  </sheetData>
  <mergeCells count="16">
    <mergeCell ref="A27:E27"/>
    <mergeCell ref="A29:E29"/>
    <mergeCell ref="A30:E30"/>
    <mergeCell ref="A18:B18"/>
    <mergeCell ref="A20:E20"/>
    <mergeCell ref="A21:E21"/>
    <mergeCell ref="A23:E23"/>
    <mergeCell ref="A24:E24"/>
    <mergeCell ref="A26:E26"/>
    <mergeCell ref="A9:A10"/>
    <mergeCell ref="B9:E9"/>
    <mergeCell ref="A1:E1"/>
    <mergeCell ref="A2:E2"/>
    <mergeCell ref="B3:E3"/>
    <mergeCell ref="A4:E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CAA DEL SUR</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2024-01-16T14:25:09Z</dcterms:modified>
</cp:coreProperties>
</file>